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FFF8CA5C-263E-46DD-A16F-1423874D7FBD}" xr6:coauthVersionLast="47" xr6:coauthVersionMax="47" xr10:uidLastSave="{00000000-0000-0000-0000-000000000000}"/>
  <workbookProtection workbookAlgorithmName="SHA-512" workbookHashValue="fN6VMnV0cIjNeczagaaypMGmV5NIJ2cAbuelCWs6+/tjEOtnVv4OdwIRPEXgsXCorUwscDwYQ4nr7gwNKmYKAA==" workbookSaltValue="wn3gfQwm1urJfpc3mYfxxg==" workbookSpinCount="100000" lockStructure="1"/>
  <bookViews>
    <workbookView xWindow="-120" yWindow="-120" windowWidth="29040" windowHeight="15840" tabRatio="670" activeTab="1" xr2:uid="{00000000-000D-0000-FFFF-FFFF00000000}"/>
  </bookViews>
  <sheets>
    <sheet name="ΠΡΟΜΗΘΕΙΑ" sheetId="3" r:id="rId1"/>
    <sheet name="ΥΠΗΡΕΣΙΑ " sheetId="4" r:id="rId2"/>
    <sheet name="ΕΡΓΑ " sheetId="5" r:id="rId3"/>
    <sheet name="ΥΠΗΡ. ΜΕ ΕΡΓΟΔ ΕΙΣΦΟΡΕΣ" sheetId="8" r:id="rId4"/>
    <sheet name="ΤΙΤΛΟΙ ΚΤΗΣΗΣ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" i="6" l="1"/>
  <c r="M11" i="6" s="1"/>
  <c r="M12" i="6" s="1"/>
  <c r="L12" i="8"/>
  <c r="L12" i="5"/>
  <c r="L12" i="3"/>
  <c r="L12" i="4"/>
  <c r="L18" i="8" l="1"/>
  <c r="L17" i="8"/>
  <c r="L16" i="8"/>
  <c r="L13" i="8"/>
  <c r="L14" i="8" s="1"/>
  <c r="L9" i="8"/>
  <c r="L11" i="8" l="1"/>
  <c r="L21" i="8" s="1"/>
  <c r="L23" i="8" s="1"/>
  <c r="L19" i="8"/>
  <c r="M8" i="6" l="1"/>
  <c r="M9" i="6" l="1"/>
  <c r="M7" i="6" s="1"/>
  <c r="M14" i="6" s="1"/>
  <c r="L13" i="5"/>
  <c r="L9" i="5"/>
  <c r="L13" i="4"/>
  <c r="L9" i="4"/>
  <c r="L9" i="3"/>
  <c r="L17" i="6" l="1"/>
  <c r="M17" i="6" s="1"/>
  <c r="L18" i="6"/>
  <c r="M18" i="6" s="1"/>
  <c r="L14" i="5"/>
  <c r="L11" i="5" s="1"/>
  <c r="L14" i="4"/>
  <c r="L11" i="4" s="1"/>
  <c r="L13" i="3"/>
  <c r="M19" i="6" l="1"/>
  <c r="L15" i="4"/>
  <c r="L17" i="4" s="1"/>
  <c r="L15" i="5"/>
  <c r="L17" i="5" s="1"/>
  <c r="L14" i="3"/>
  <c r="L11" i="3" s="1"/>
  <c r="L15" i="3" l="1"/>
  <c r="L17" i="3" s="1"/>
</calcChain>
</file>

<file path=xl/sharedStrings.xml><?xml version="1.0" encoding="utf-8"?>
<sst xmlns="http://schemas.openxmlformats.org/spreadsheetml/2006/main" count="62" uniqueCount="37">
  <si>
    <t>ΚΑΘΑΡΟ ΠΟΣΟ</t>
  </si>
  <si>
    <t xml:space="preserve">ΤΕΛΙΚΟ ΠΟΣΟ </t>
  </si>
  <si>
    <t>ΠΑΡΑΚΡΑΤΗΣΗ ΦΟΡΟΥ 4%</t>
  </si>
  <si>
    <t>ΠΛΗΡΩΤΕΟ ΣΤΟΝ ΠΡΟΜΗΘΕΥΤΗ</t>
  </si>
  <si>
    <t>ΚΡΑΤΗΣΗ ΥΠΕΡ ΕΑΔΗΣΥ</t>
  </si>
  <si>
    <t>ΧΑΡΤΟΣΗΜΟ 3%</t>
  </si>
  <si>
    <t>ΟΓΑ ΧΑΡΤΟΣΗΜΟΥ 20%</t>
  </si>
  <si>
    <t>ΑΘΡΟΙΣΜΑ ΚΡΑΤΗΣΕΩΝ</t>
  </si>
  <si>
    <t xml:space="preserve">ΜΙΚΤΗ ΑΜΟΙΒΗ </t>
  </si>
  <si>
    <t>ΠΑΡΑΚΡΑΤΗΣΗ ΦΟΡΟΥ ΕΙΣΟΔΗΜΑΤΟΣ</t>
  </si>
  <si>
    <t>ΧΑΡΤΟΣΗΜΟ</t>
  </si>
  <si>
    <t>ΑΜΟΙΒΗ ΜΕΤΑ ΦΟΡΩΝ ΚΑΙ ΚΡΑΤΗΣΕΩΝ</t>
  </si>
  <si>
    <t>ΕΙΣΦΟΡΕΣ ΕΡΓΑΖΟΜΕΝΟΥ</t>
  </si>
  <si>
    <t>ΕΦΚΑ κύρια σύνταξη</t>
  </si>
  <si>
    <t>ΕΦΚΑ υγειονομική περίθαλψη</t>
  </si>
  <si>
    <t>ΠΛΗΡΩΤΕΟ ΠΟΣΟ (ΠΟΣΟ ΚΑΤΑΘΕΣΗΣ)</t>
  </si>
  <si>
    <t>ΟΓΑ ΧΑΡΤΟΣΗΜΟΥ</t>
  </si>
  <si>
    <t>ΜΕ ΠΛΑΦΟΝ</t>
  </si>
  <si>
    <t>ΕΡΓΑ</t>
  </si>
  <si>
    <t xml:space="preserve">ΠΡΟΜΗΘΕΙΕΣ  </t>
  </si>
  <si>
    <t>ΥΠΗΡΕΣΙΕΣ</t>
  </si>
  <si>
    <t xml:space="preserve">ΤΙΤΛΟΙ ΚΤΗΣΗΣ </t>
  </si>
  <si>
    <t>ΕΦΚΑ ΣΥΝΤΑΞΗΣ 6,67%</t>
  </si>
  <si>
    <t>ΕΦΚΑ ΥΓΕΙΟΝΟΜΙΚΗΣ ΠΕΡ/ΨΗΣ 2,15%</t>
  </si>
  <si>
    <t>ΕΦΚΑ ΥΓΕΙΟΝΟΜΙΚΗΣ ΠΕΡ/ΨΗΣ 0,4%</t>
  </si>
  <si>
    <t>ΠΑΡΑΚΡΑΤΗΣΗ ΦΟΡΟΥ 20%</t>
  </si>
  <si>
    <t>ΣΥΝΟΛΟ ΕΦΚΑ ΕΡΓΑΖΟΜΕΝΟΥ</t>
  </si>
  <si>
    <t>ΣΥΝΟΛΟ ΚΡΑΤΗΣΕΩΝ</t>
  </si>
  <si>
    <t>ΥΠΗΡΕΣΙΕΣ ΜΕ ΕΡΓΟΔΟΤΙΚΕΣ ΕΙΣΦΟΡΕΣ</t>
  </si>
  <si>
    <t>ΠΑΡΑΚΡΑΤΗΣΗ ΦΟΡΟΥ 8%</t>
  </si>
  <si>
    <t>ΠΑΡΑΚΡΑΤΗΣΗ ΦΟΡΟΥ 3%</t>
  </si>
  <si>
    <t>Φ.Π.Α</t>
  </si>
  <si>
    <r>
      <t xml:space="preserve">ΕΠΙΛΟΓΗ ΠΟΣΟΣΤΟΥ Φ.Π.Α. </t>
    </r>
    <r>
      <rPr>
        <sz val="11"/>
        <color theme="1"/>
        <rFont val="Calibri"/>
        <family val="2"/>
        <charset val="161"/>
      </rPr>
      <t>→</t>
    </r>
  </si>
  <si>
    <t>ΕΠΙΛΟΓΗ ΠΟΣΟΣΤΟΥ Φ.Π.Α. →</t>
  </si>
  <si>
    <t>Φ.Π.Α.</t>
  </si>
  <si>
    <t>Ε.Α.ΔΗ.ΣΥ.</t>
  </si>
  <si>
    <t xml:space="preserve">ΧΑΡΤΟΣΗΜΟ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</si>
</sst>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</font>
    <font>
      <sz val="11"/>
      <color rgb="FF000000"/>
      <name val="Calibri"/>
      <family val="2"/>
      <charset val="161"/>
      <scheme val="minor"/>
    </font>
    <font>
      <b/>
      <sz val="11"/>
      <name val="Calibri"/>
      <family val="2"/>
      <charset val="161"/>
    </font>
    <font>
      <sz val="11"/>
      <color theme="0" tint="-0.499984740745262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theme="1"/>
      <name val="Calibri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3" borderId="0" xfId="0" applyFill="1"/>
    <xf numFmtId="0" fontId="0" fillId="3" borderId="0" xfId="0" applyFill="1" applyBorder="1"/>
    <xf numFmtId="0" fontId="0" fillId="2" borderId="16" xfId="0" applyFill="1" applyBorder="1"/>
    <xf numFmtId="9" fontId="0" fillId="2" borderId="16" xfId="0" applyNumberFormat="1" applyFill="1" applyBorder="1" applyProtection="1"/>
    <xf numFmtId="10" fontId="0" fillId="2" borderId="16" xfId="0" applyNumberFormat="1" applyFill="1" applyBorder="1" applyProtection="1"/>
    <xf numFmtId="0" fontId="3" fillId="2" borderId="16" xfId="0" applyFont="1" applyFill="1" applyBorder="1"/>
    <xf numFmtId="0" fontId="3" fillId="2" borderId="16" xfId="0" applyFont="1" applyFill="1" applyBorder="1" applyProtection="1"/>
    <xf numFmtId="0" fontId="0" fillId="2" borderId="16" xfId="0" applyFill="1" applyBorder="1" applyProtection="1"/>
    <xf numFmtId="10" fontId="4" fillId="2" borderId="16" xfId="0" applyNumberFormat="1" applyFont="1" applyFill="1" applyBorder="1" applyAlignment="1" applyProtection="1">
      <alignment horizontal="right" vertical="center"/>
    </xf>
    <xf numFmtId="0" fontId="0" fillId="2" borderId="4" xfId="0" applyFill="1" applyBorder="1"/>
    <xf numFmtId="164" fontId="0" fillId="2" borderId="7" xfId="0" applyNumberFormat="1" applyFill="1" applyBorder="1" applyProtection="1"/>
    <xf numFmtId="0" fontId="3" fillId="2" borderId="4" xfId="0" applyFont="1" applyFill="1" applyBorder="1"/>
    <xf numFmtId="164" fontId="3" fillId="2" borderId="7" xfId="0" applyNumberFormat="1" applyFont="1" applyFill="1" applyBorder="1" applyProtection="1"/>
    <xf numFmtId="0" fontId="4" fillId="2" borderId="4" xfId="0" applyFont="1" applyFill="1" applyBorder="1" applyAlignment="1">
      <alignment vertical="center"/>
    </xf>
    <xf numFmtId="164" fontId="0" fillId="2" borderId="10" xfId="0" applyNumberFormat="1" applyFill="1" applyBorder="1" applyProtection="1"/>
    <xf numFmtId="0" fontId="5" fillId="2" borderId="3" xfId="0" applyFont="1" applyFill="1" applyBorder="1"/>
    <xf numFmtId="0" fontId="3" fillId="2" borderId="18" xfId="0" applyFont="1" applyFill="1" applyBorder="1"/>
    <xf numFmtId="164" fontId="3" fillId="2" borderId="8" xfId="0" applyNumberFormat="1" applyFont="1" applyFill="1" applyBorder="1" applyProtection="1"/>
    <xf numFmtId="0" fontId="0" fillId="4" borderId="0" xfId="0" applyFill="1" applyProtection="1"/>
    <xf numFmtId="0" fontId="0" fillId="2" borderId="5" xfId="0" applyFill="1" applyBorder="1" applyProtection="1"/>
    <xf numFmtId="0" fontId="0" fillId="2" borderId="12" xfId="0" applyFill="1" applyBorder="1" applyProtection="1"/>
    <xf numFmtId="164" fontId="0" fillId="2" borderId="6" xfId="0" applyNumberFormat="1" applyFill="1" applyBorder="1" applyProtection="1">
      <protection locked="0"/>
    </xf>
    <xf numFmtId="0" fontId="0" fillId="2" borderId="4" xfId="0" applyFill="1" applyBorder="1" applyProtection="1"/>
    <xf numFmtId="0" fontId="0" fillId="2" borderId="13" xfId="0" applyFill="1" applyBorder="1" applyProtection="1"/>
    <xf numFmtId="10" fontId="0" fillId="2" borderId="7" xfId="0" applyNumberFormat="1" applyFill="1" applyBorder="1" applyProtection="1"/>
    <xf numFmtId="164" fontId="2" fillId="2" borderId="7" xfId="0" applyNumberFormat="1" applyFont="1" applyFill="1" applyBorder="1" applyProtection="1"/>
    <xf numFmtId="164" fontId="0" fillId="2" borderId="7" xfId="0" quotePrefix="1" applyNumberFormat="1" applyFill="1" applyBorder="1" applyProtection="1"/>
    <xf numFmtId="0" fontId="0" fillId="2" borderId="9" xfId="0" applyFill="1" applyBorder="1" applyProtection="1"/>
    <xf numFmtId="0" fontId="0" fillId="2" borderId="14" xfId="0" applyFill="1" applyBorder="1" applyProtection="1"/>
    <xf numFmtId="0" fontId="0" fillId="2" borderId="15" xfId="0" applyFill="1" applyBorder="1" applyProtection="1"/>
    <xf numFmtId="164" fontId="2" fillId="2" borderId="8" xfId="0" applyNumberFormat="1" applyFont="1" applyFill="1" applyBorder="1" applyProtection="1"/>
    <xf numFmtId="0" fontId="0" fillId="5" borderId="0" xfId="0" applyFill="1" applyProtection="1"/>
    <xf numFmtId="0" fontId="1" fillId="2" borderId="4" xfId="0" applyFont="1" applyFill="1" applyBorder="1" applyProtection="1"/>
    <xf numFmtId="0" fontId="1" fillId="2" borderId="13" xfId="0" applyFont="1" applyFill="1" applyBorder="1" applyProtection="1"/>
    <xf numFmtId="0" fontId="2" fillId="2" borderId="13" xfId="0" applyFont="1" applyFill="1" applyBorder="1" applyProtection="1"/>
    <xf numFmtId="0" fontId="2" fillId="2" borderId="3" xfId="0" applyFont="1" applyFill="1" applyBorder="1" applyProtection="1"/>
    <xf numFmtId="0" fontId="2" fillId="2" borderId="15" xfId="0" applyFont="1" applyFill="1" applyBorder="1" applyProtection="1"/>
    <xf numFmtId="0" fontId="0" fillId="2" borderId="5" xfId="0" applyFill="1" applyBorder="1"/>
    <xf numFmtId="9" fontId="0" fillId="2" borderId="17" xfId="0" applyNumberFormat="1" applyFill="1" applyBorder="1"/>
    <xf numFmtId="0" fontId="0" fillId="2" borderId="17" xfId="0" applyFill="1" applyBorder="1"/>
    <xf numFmtId="164" fontId="6" fillId="2" borderId="16" xfId="0" applyNumberFormat="1" applyFont="1" applyFill="1" applyBorder="1" applyProtection="1">
      <protection hidden="1"/>
    </xf>
    <xf numFmtId="164" fontId="2" fillId="2" borderId="10" xfId="0" applyNumberFormat="1" applyFont="1" applyFill="1" applyBorder="1" applyProtection="1"/>
    <xf numFmtId="9" fontId="7" fillId="5" borderId="0" xfId="0" applyNumberFormat="1" applyFont="1" applyFill="1" applyProtection="1"/>
    <xf numFmtId="10" fontId="0" fillId="2" borderId="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</xf>
    <xf numFmtId="0" fontId="2" fillId="2" borderId="11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3" fillId="5" borderId="0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J3:R17"/>
  <sheetViews>
    <sheetView workbookViewId="0">
      <selection activeCell="L7" sqref="L7"/>
    </sheetView>
  </sheetViews>
  <sheetFormatPr defaultRowHeight="15" x14ac:dyDescent="0.25"/>
  <cols>
    <col min="1" max="1" width="9.140625" style="32"/>
    <col min="2" max="9" width="9.140625" style="32" customWidth="1"/>
    <col min="10" max="11" width="29.85546875" style="32" customWidth="1"/>
    <col min="12" max="12" width="10.5703125" style="32" bestFit="1" customWidth="1"/>
    <col min="13" max="16384" width="9.140625" style="32"/>
  </cols>
  <sheetData>
    <row r="3" spans="10:18" ht="15.75" thickBot="1" x14ac:dyDescent="0.3"/>
    <row r="4" spans="10:18" ht="15.75" thickBot="1" x14ac:dyDescent="0.3">
      <c r="J4" s="45" t="s">
        <v>19</v>
      </c>
      <c r="K4" s="46"/>
      <c r="L4" s="47"/>
    </row>
    <row r="5" spans="10:18" ht="15.75" thickBot="1" x14ac:dyDescent="0.3"/>
    <row r="6" spans="10:18" x14ac:dyDescent="0.25">
      <c r="J6" s="20" t="s">
        <v>0</v>
      </c>
      <c r="K6" s="21"/>
      <c r="L6" s="22">
        <v>500</v>
      </c>
    </row>
    <row r="7" spans="10:18" x14ac:dyDescent="0.25">
      <c r="J7" s="23" t="s">
        <v>31</v>
      </c>
      <c r="K7" s="24" t="s">
        <v>32</v>
      </c>
      <c r="L7" s="44">
        <v>0.24</v>
      </c>
      <c r="R7" s="43">
        <v>0</v>
      </c>
    </row>
    <row r="8" spans="10:18" x14ac:dyDescent="0.25">
      <c r="J8" s="23"/>
      <c r="K8" s="24"/>
      <c r="L8" s="25"/>
      <c r="R8" s="43">
        <v>0.01</v>
      </c>
    </row>
    <row r="9" spans="10:18" x14ac:dyDescent="0.25">
      <c r="J9" s="33" t="s">
        <v>1</v>
      </c>
      <c r="K9" s="34"/>
      <c r="L9" s="26">
        <f>(L6*L7)+L6</f>
        <v>620</v>
      </c>
      <c r="R9" s="43">
        <v>0.06</v>
      </c>
    </row>
    <row r="10" spans="10:18" x14ac:dyDescent="0.25">
      <c r="J10" s="23"/>
      <c r="K10" s="24"/>
      <c r="L10" s="11"/>
      <c r="R10" s="43">
        <v>0.13</v>
      </c>
    </row>
    <row r="11" spans="10:18" x14ac:dyDescent="0.25">
      <c r="J11" s="23" t="s">
        <v>2</v>
      </c>
      <c r="K11" s="24"/>
      <c r="L11" s="27">
        <f>IF(L6&lt;150.01,0,(L6-L12-L13-L14)*0.04)</f>
        <v>20</v>
      </c>
      <c r="R11" s="43">
        <v>0.24</v>
      </c>
    </row>
    <row r="12" spans="10:18" x14ac:dyDescent="0.25">
      <c r="J12" s="23" t="s">
        <v>4</v>
      </c>
      <c r="K12" s="35"/>
      <c r="L12" s="11">
        <f>IF(L6&lt;1000.01,0,L6*0.001)</f>
        <v>0</v>
      </c>
    </row>
    <row r="13" spans="10:18" x14ac:dyDescent="0.25">
      <c r="J13" s="23" t="s">
        <v>5</v>
      </c>
      <c r="K13" s="24"/>
      <c r="L13" s="11">
        <f>L12*0.03</f>
        <v>0</v>
      </c>
    </row>
    <row r="14" spans="10:18" x14ac:dyDescent="0.25">
      <c r="J14" s="23" t="s">
        <v>6</v>
      </c>
      <c r="K14" s="24"/>
      <c r="L14" s="11">
        <f>L13*0.2</f>
        <v>0</v>
      </c>
    </row>
    <row r="15" spans="10:18" x14ac:dyDescent="0.25">
      <c r="J15" s="33" t="s">
        <v>7</v>
      </c>
      <c r="K15" s="34"/>
      <c r="L15" s="11">
        <f>SUM(L11:L14)</f>
        <v>20</v>
      </c>
    </row>
    <row r="16" spans="10:18" x14ac:dyDescent="0.25">
      <c r="J16" s="28"/>
      <c r="K16" s="29"/>
      <c r="L16" s="15"/>
    </row>
    <row r="17" spans="10:12" ht="15.75" thickBot="1" x14ac:dyDescent="0.3">
      <c r="J17" s="36" t="s">
        <v>3</v>
      </c>
      <c r="K17" s="37"/>
      <c r="L17" s="31">
        <f>L9-L15</f>
        <v>600</v>
      </c>
    </row>
  </sheetData>
  <sheetProtection algorithmName="SHA-512" hashValue="ML4TPlOg4olhyhU793BPU3/dLukKtIQtrICdvfWtX215ee8cNO5Npl7EBUIKO+DLJoRGM0u+hMvyR17lKdXeEg==" saltValue="hV3Revh2RD3LTo+6eD8fVQ==" spinCount="100000" sheet="1" objects="1" scenarios="1" selectLockedCells="1"/>
  <mergeCells count="1">
    <mergeCell ref="J4:L4"/>
  </mergeCells>
  <dataValidations count="1">
    <dataValidation type="list" allowBlank="1" showInputMessage="1" showErrorMessage="1" sqref="L7" xr:uid="{00000000-0002-0000-0000-000000000000}">
      <formula1>$R$7:$R$11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J3:L17"/>
  <sheetViews>
    <sheetView tabSelected="1" workbookViewId="0">
      <selection activeCell="L7" sqref="L7"/>
    </sheetView>
  </sheetViews>
  <sheetFormatPr defaultRowHeight="15" x14ac:dyDescent="0.25"/>
  <cols>
    <col min="1" max="9" width="9.140625" style="32" customWidth="1"/>
    <col min="10" max="10" width="29.85546875" style="32" bestFit="1" customWidth="1"/>
    <col min="11" max="11" width="29.85546875" style="32" customWidth="1"/>
    <col min="12" max="12" width="10.7109375" style="32" customWidth="1"/>
    <col min="13" max="14" width="9.140625" style="32" customWidth="1"/>
    <col min="15" max="16384" width="9.140625" style="32"/>
  </cols>
  <sheetData>
    <row r="3" spans="10:12" ht="15.75" thickBot="1" x14ac:dyDescent="0.3"/>
    <row r="4" spans="10:12" ht="15.75" thickBot="1" x14ac:dyDescent="0.3">
      <c r="J4" s="45" t="s">
        <v>20</v>
      </c>
      <c r="K4" s="46"/>
      <c r="L4" s="47"/>
    </row>
    <row r="5" spans="10:12" ht="15.75" thickBot="1" x14ac:dyDescent="0.3"/>
    <row r="6" spans="10:12" x14ac:dyDescent="0.25">
      <c r="J6" s="20" t="s">
        <v>0</v>
      </c>
      <c r="K6" s="21"/>
      <c r="L6" s="22">
        <v>8908.8799999999992</v>
      </c>
    </row>
    <row r="7" spans="10:12" x14ac:dyDescent="0.25">
      <c r="J7" s="23" t="s">
        <v>34</v>
      </c>
      <c r="K7" s="24" t="s">
        <v>33</v>
      </c>
      <c r="L7" s="44">
        <v>0.24</v>
      </c>
    </row>
    <row r="8" spans="10:12" x14ac:dyDescent="0.25">
      <c r="J8" s="23"/>
      <c r="K8" s="24"/>
      <c r="L8" s="25"/>
    </row>
    <row r="9" spans="10:12" x14ac:dyDescent="0.25">
      <c r="J9" s="23" t="s">
        <v>1</v>
      </c>
      <c r="K9" s="24"/>
      <c r="L9" s="26">
        <f>(L6*L7)+L6</f>
        <v>11047.011199999999</v>
      </c>
    </row>
    <row r="10" spans="10:12" x14ac:dyDescent="0.25">
      <c r="J10" s="23"/>
      <c r="K10" s="24"/>
      <c r="L10" s="11"/>
    </row>
    <row r="11" spans="10:12" x14ac:dyDescent="0.25">
      <c r="J11" s="23" t="s">
        <v>29</v>
      </c>
      <c r="K11" s="24"/>
      <c r="L11" s="27">
        <f>IF(L6&lt;150.01,0,(L6-L12-L13-L14)*0.08)</f>
        <v>711.9720320255999</v>
      </c>
    </row>
    <row r="12" spans="10:12" x14ac:dyDescent="0.25">
      <c r="J12" s="23" t="s">
        <v>4</v>
      </c>
      <c r="K12" s="24"/>
      <c r="L12" s="11">
        <f>IF(L6&lt;1000.01,0,L6*0.001)</f>
        <v>8.9088799999999999</v>
      </c>
    </row>
    <row r="13" spans="10:12" x14ac:dyDescent="0.25">
      <c r="J13" s="23" t="s">
        <v>5</v>
      </c>
      <c r="K13" s="24"/>
      <c r="L13" s="11">
        <f>L12*0.03</f>
        <v>0.26726640000000002</v>
      </c>
    </row>
    <row r="14" spans="10:12" x14ac:dyDescent="0.25">
      <c r="J14" s="23" t="s">
        <v>6</v>
      </c>
      <c r="K14" s="24"/>
      <c r="L14" s="11">
        <f>L13*0.2</f>
        <v>5.3453280000000006E-2</v>
      </c>
    </row>
    <row r="15" spans="10:12" x14ac:dyDescent="0.25">
      <c r="J15" s="23" t="s">
        <v>7</v>
      </c>
      <c r="K15" s="24"/>
      <c r="L15" s="11">
        <f>SUM(L11:L14)</f>
        <v>721.20163170559988</v>
      </c>
    </row>
    <row r="16" spans="10:12" x14ac:dyDescent="0.25">
      <c r="J16" s="28"/>
      <c r="K16" s="29"/>
      <c r="L16" s="15"/>
    </row>
    <row r="17" spans="10:12" ht="15.75" thickBot="1" x14ac:dyDescent="0.3">
      <c r="J17" s="36" t="s">
        <v>3</v>
      </c>
      <c r="K17" s="30"/>
      <c r="L17" s="31">
        <f>L9-L15</f>
        <v>10325.809568294399</v>
      </c>
    </row>
  </sheetData>
  <sheetProtection algorithmName="SHA-512" hashValue="DCMqwGinmB7FYVsXA6eVWxdS4rgnZTdpeyNb2bYNsGC1FNPJvw41z8F2HpfL0Ol3IPx8kRkXn1rnmdUrYOvbEg==" saltValue="Nq2wcChxXUpnH9W1Oa8k8A==" spinCount="100000" sheet="1" objects="1" scenarios="1" selectLockedCells="1"/>
  <mergeCells count="1">
    <mergeCell ref="J4:L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ΠΡΟΜΗΘΕΙΑ!$R$7:$R$11</xm:f>
          </x14:formula1>
          <xm:sqref>L7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J3:L17"/>
  <sheetViews>
    <sheetView workbookViewId="0">
      <selection activeCell="L7" sqref="L7"/>
    </sheetView>
  </sheetViews>
  <sheetFormatPr defaultRowHeight="15" x14ac:dyDescent="0.25"/>
  <cols>
    <col min="1" max="9" width="9.140625" style="19" customWidth="1"/>
    <col min="10" max="10" width="29.85546875" style="19" bestFit="1" customWidth="1"/>
    <col min="11" max="11" width="29.85546875" style="19" customWidth="1"/>
    <col min="12" max="12" width="10.7109375" style="19" customWidth="1"/>
    <col min="13" max="13" width="9.140625" style="19" customWidth="1"/>
    <col min="14" max="16384" width="9.140625" style="19"/>
  </cols>
  <sheetData>
    <row r="3" spans="10:12" ht="15.75" thickBot="1" x14ac:dyDescent="0.3"/>
    <row r="4" spans="10:12" ht="15.75" thickBot="1" x14ac:dyDescent="0.3">
      <c r="J4" s="45" t="s">
        <v>18</v>
      </c>
      <c r="K4" s="46"/>
      <c r="L4" s="47"/>
    </row>
    <row r="5" spans="10:12" ht="15.75" thickBot="1" x14ac:dyDescent="0.3">
      <c r="J5" s="32"/>
      <c r="K5" s="32"/>
      <c r="L5" s="32"/>
    </row>
    <row r="6" spans="10:12" x14ac:dyDescent="0.25">
      <c r="J6" s="20" t="s">
        <v>0</v>
      </c>
      <c r="K6" s="21"/>
      <c r="L6" s="22">
        <v>15000</v>
      </c>
    </row>
    <row r="7" spans="10:12" x14ac:dyDescent="0.25">
      <c r="J7" s="23" t="s">
        <v>34</v>
      </c>
      <c r="K7" s="24" t="s">
        <v>33</v>
      </c>
      <c r="L7" s="44">
        <v>0.24</v>
      </c>
    </row>
    <row r="8" spans="10:12" x14ac:dyDescent="0.25">
      <c r="J8" s="23"/>
      <c r="K8" s="24"/>
      <c r="L8" s="25"/>
    </row>
    <row r="9" spans="10:12" x14ac:dyDescent="0.25">
      <c r="J9" s="23" t="s">
        <v>1</v>
      </c>
      <c r="K9" s="24"/>
      <c r="L9" s="26">
        <f>(L6*L7)+L6</f>
        <v>18600</v>
      </c>
    </row>
    <row r="10" spans="10:12" x14ac:dyDescent="0.25">
      <c r="J10" s="23"/>
      <c r="K10" s="24"/>
      <c r="L10" s="11"/>
    </row>
    <row r="11" spans="10:12" x14ac:dyDescent="0.25">
      <c r="J11" s="23" t="s">
        <v>30</v>
      </c>
      <c r="K11" s="24"/>
      <c r="L11" s="27">
        <f>IF(L6&lt;150.01,0,(L6-L12-L13-L14)*0.03)</f>
        <v>449.53379999999999</v>
      </c>
    </row>
    <row r="12" spans="10:12" x14ac:dyDescent="0.25">
      <c r="J12" s="23" t="s">
        <v>4</v>
      </c>
      <c r="K12" s="24"/>
      <c r="L12" s="11">
        <f>IF(L6&lt;1000.01,0,L6*0.001)</f>
        <v>15</v>
      </c>
    </row>
    <row r="13" spans="10:12" x14ac:dyDescent="0.25">
      <c r="J13" s="23" t="s">
        <v>5</v>
      </c>
      <c r="K13" s="24"/>
      <c r="L13" s="11">
        <f>L12*0.03</f>
        <v>0.44999999999999996</v>
      </c>
    </row>
    <row r="14" spans="10:12" x14ac:dyDescent="0.25">
      <c r="J14" s="23" t="s">
        <v>6</v>
      </c>
      <c r="K14" s="24"/>
      <c r="L14" s="11">
        <f>L13*0.2</f>
        <v>0.09</v>
      </c>
    </row>
    <row r="15" spans="10:12" x14ac:dyDescent="0.25">
      <c r="J15" s="23" t="s">
        <v>7</v>
      </c>
      <c r="K15" s="24"/>
      <c r="L15" s="11">
        <f>SUM(L11:L14)</f>
        <v>465.07379999999995</v>
      </c>
    </row>
    <row r="16" spans="10:12" x14ac:dyDescent="0.25">
      <c r="J16" s="28"/>
      <c r="K16" s="29"/>
      <c r="L16" s="15"/>
    </row>
    <row r="17" spans="10:12" ht="15.75" thickBot="1" x14ac:dyDescent="0.3">
      <c r="J17" s="36" t="s">
        <v>3</v>
      </c>
      <c r="K17" s="30"/>
      <c r="L17" s="31">
        <f>L9-L15</f>
        <v>18134.926200000002</v>
      </c>
    </row>
  </sheetData>
  <sheetProtection algorithmName="SHA-512" hashValue="2w10V/8awr+izNVcKixX7ckW8YB68+Z1XBS5mLCgh6x0eHWG7+l3QWsSlCTCNa3M/uY342lNwPonrUUfwFIP2w==" saltValue="/aEoyXFsjF6neoF4yezisA==" spinCount="100000" sheet="1" objects="1" scenarios="1" selectLockedCells="1"/>
  <mergeCells count="1">
    <mergeCell ref="J4:L4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ΠΡΟΜΗΘΕΙΑ!$R$7:$R$11</xm:f>
          </x14:formula1>
          <xm:sqref>L7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J3:L23"/>
  <sheetViews>
    <sheetView workbookViewId="0">
      <selection activeCell="L6" sqref="L6"/>
    </sheetView>
  </sheetViews>
  <sheetFormatPr defaultRowHeight="15" x14ac:dyDescent="0.25"/>
  <cols>
    <col min="1" max="9" width="9.140625" style="19" customWidth="1"/>
    <col min="10" max="10" width="34.85546875" style="19" bestFit="1" customWidth="1"/>
    <col min="11" max="11" width="29.85546875" style="19" customWidth="1"/>
    <col min="12" max="12" width="11.42578125" style="19" customWidth="1"/>
    <col min="13" max="13" width="9.140625" style="19" customWidth="1"/>
    <col min="14" max="16384" width="9.140625" style="19"/>
  </cols>
  <sheetData>
    <row r="3" spans="10:12" ht="15.75" thickBot="1" x14ac:dyDescent="0.3"/>
    <row r="4" spans="10:12" ht="15.75" thickBot="1" x14ac:dyDescent="0.3">
      <c r="J4" s="45" t="s">
        <v>28</v>
      </c>
      <c r="K4" s="46"/>
      <c r="L4" s="47"/>
    </row>
    <row r="5" spans="10:12" ht="15.75" thickBot="1" x14ac:dyDescent="0.3">
      <c r="J5" s="32"/>
      <c r="K5" s="32"/>
      <c r="L5" s="32"/>
    </row>
    <row r="6" spans="10:12" x14ac:dyDescent="0.25">
      <c r="J6" s="20" t="s">
        <v>0</v>
      </c>
      <c r="K6" s="21"/>
      <c r="L6" s="22">
        <v>650</v>
      </c>
    </row>
    <row r="7" spans="10:12" x14ac:dyDescent="0.25">
      <c r="J7" s="23" t="s">
        <v>34</v>
      </c>
      <c r="K7" s="24" t="s">
        <v>33</v>
      </c>
      <c r="L7" s="44">
        <v>0.24</v>
      </c>
    </row>
    <row r="8" spans="10:12" x14ac:dyDescent="0.25">
      <c r="J8" s="23"/>
      <c r="K8" s="24"/>
      <c r="L8" s="25"/>
    </row>
    <row r="9" spans="10:12" x14ac:dyDescent="0.25">
      <c r="J9" s="23" t="s">
        <v>1</v>
      </c>
      <c r="K9" s="24"/>
      <c r="L9" s="26">
        <f>(L6*L7)+L6</f>
        <v>806</v>
      </c>
    </row>
    <row r="10" spans="10:12" x14ac:dyDescent="0.25">
      <c r="J10" s="23"/>
      <c r="K10" s="24"/>
      <c r="L10" s="11"/>
    </row>
    <row r="11" spans="10:12" x14ac:dyDescent="0.25">
      <c r="J11" s="23" t="s">
        <v>25</v>
      </c>
      <c r="K11" s="24"/>
      <c r="L11" s="27">
        <f>IF(L6&lt;300.01,(L6-L12-L13-L14-L16-L17-L18)*0.08,(L6-L12-L13-L14-L16-L17-L18)*0.2)</f>
        <v>118.014</v>
      </c>
    </row>
    <row r="12" spans="10:12" x14ac:dyDescent="0.25">
      <c r="J12" s="23" t="s">
        <v>4</v>
      </c>
      <c r="K12" s="24"/>
      <c r="L12" s="11">
        <f>IF(L6&lt;1000.01,0,L6*0.001)</f>
        <v>0</v>
      </c>
    </row>
    <row r="13" spans="10:12" x14ac:dyDescent="0.25">
      <c r="J13" s="23" t="s">
        <v>5</v>
      </c>
      <c r="K13" s="24"/>
      <c r="L13" s="11">
        <f>L12*0.03</f>
        <v>0</v>
      </c>
    </row>
    <row r="14" spans="10:12" x14ac:dyDescent="0.25">
      <c r="J14" s="23" t="s">
        <v>6</v>
      </c>
      <c r="K14" s="24"/>
      <c r="L14" s="11">
        <f>L13*0.2</f>
        <v>0</v>
      </c>
    </row>
    <row r="15" spans="10:12" x14ac:dyDescent="0.25">
      <c r="J15" s="23"/>
      <c r="K15" s="24"/>
      <c r="L15" s="11"/>
    </row>
    <row r="16" spans="10:12" x14ac:dyDescent="0.25">
      <c r="J16" s="23" t="s">
        <v>22</v>
      </c>
      <c r="K16" s="24"/>
      <c r="L16" s="11">
        <f>L6*6.67%</f>
        <v>43.354999999999997</v>
      </c>
    </row>
    <row r="17" spans="10:12" x14ac:dyDescent="0.25">
      <c r="J17" s="28" t="s">
        <v>23</v>
      </c>
      <c r="K17" s="29"/>
      <c r="L17" s="15">
        <f>L6*2.15%</f>
        <v>13.975</v>
      </c>
    </row>
    <row r="18" spans="10:12" x14ac:dyDescent="0.25">
      <c r="J18" s="28" t="s">
        <v>24</v>
      </c>
      <c r="K18" s="29"/>
      <c r="L18" s="15">
        <f>L6*0.4%</f>
        <v>2.6</v>
      </c>
    </row>
    <row r="19" spans="10:12" x14ac:dyDescent="0.25">
      <c r="J19" s="28" t="s">
        <v>26</v>
      </c>
      <c r="K19" s="29"/>
      <c r="L19" s="42">
        <f>SUM(L16:L18)</f>
        <v>59.93</v>
      </c>
    </row>
    <row r="20" spans="10:12" x14ac:dyDescent="0.25">
      <c r="J20" s="28"/>
      <c r="K20" s="29"/>
      <c r="L20" s="15"/>
    </row>
    <row r="21" spans="10:12" x14ac:dyDescent="0.25">
      <c r="J21" s="28" t="s">
        <v>27</v>
      </c>
      <c r="K21" s="29"/>
      <c r="L21" s="15">
        <f>SUM(L11:L18)</f>
        <v>177.94399999999999</v>
      </c>
    </row>
    <row r="22" spans="10:12" x14ac:dyDescent="0.25">
      <c r="J22" s="28"/>
      <c r="K22" s="29"/>
      <c r="L22" s="15"/>
    </row>
    <row r="23" spans="10:12" ht="15.75" thickBot="1" x14ac:dyDescent="0.3">
      <c r="J23" s="36" t="s">
        <v>3</v>
      </c>
      <c r="K23" s="30"/>
      <c r="L23" s="31">
        <f>L9-L21</f>
        <v>628.05600000000004</v>
      </c>
    </row>
  </sheetData>
  <sheetProtection algorithmName="SHA-512" hashValue="HwJoTl5IRpadPPF5mLCUgVyOUqi6+1lZUma5vJArXl2HMG1h4yWzP8+0T/0+Nsdq8tgw3inxaGoAn4YWW0I41w==" saltValue="OK8cfgAnf5nrkWDMYCi/KA==" spinCount="100000" sheet="1" objects="1" scenarios="1" selectLockedCells="1"/>
  <mergeCells count="1">
    <mergeCell ref="J4:L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ΠΡΟΜΗΘΕΙΑ!$R$7:$R$11</xm:f>
          </x14:formula1>
          <xm:sqref>L7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J3:M19"/>
  <sheetViews>
    <sheetView workbookViewId="0">
      <selection activeCell="M6" sqref="M6"/>
    </sheetView>
  </sheetViews>
  <sheetFormatPr defaultRowHeight="15" x14ac:dyDescent="0.25"/>
  <cols>
    <col min="1" max="9" width="9" style="1" customWidth="1"/>
    <col min="10" max="10" width="37.140625" style="1" bestFit="1" customWidth="1"/>
    <col min="11" max="12" width="9" style="1" customWidth="1"/>
    <col min="13" max="13" width="12.42578125" style="1" bestFit="1" customWidth="1"/>
    <col min="14" max="16" width="9" style="1" customWidth="1"/>
    <col min="17" max="16384" width="9.140625" style="1"/>
  </cols>
  <sheetData>
    <row r="3" spans="10:13" ht="15.75" thickBot="1" x14ac:dyDescent="0.3"/>
    <row r="4" spans="10:13" ht="15.75" thickBot="1" x14ac:dyDescent="0.3">
      <c r="J4" s="49" t="s">
        <v>21</v>
      </c>
      <c r="K4" s="50"/>
      <c r="L4" s="50"/>
      <c r="M4" s="51"/>
    </row>
    <row r="5" spans="10:13" s="2" customFormat="1" ht="15.75" thickBot="1" x14ac:dyDescent="0.3">
      <c r="J5" s="48"/>
      <c r="K5" s="48"/>
      <c r="L5" s="48"/>
      <c r="M5" s="48"/>
    </row>
    <row r="6" spans="10:13" x14ac:dyDescent="0.25">
      <c r="J6" s="38" t="s">
        <v>8</v>
      </c>
      <c r="K6" s="39"/>
      <c r="L6" s="40"/>
      <c r="M6" s="22">
        <v>850</v>
      </c>
    </row>
    <row r="7" spans="10:13" x14ac:dyDescent="0.25">
      <c r="J7" s="10" t="s">
        <v>9</v>
      </c>
      <c r="K7" s="4">
        <v>0.2</v>
      </c>
      <c r="L7" s="3"/>
      <c r="M7" s="11">
        <f>(M6-M8-M9-M10-M11-M12)*20%</f>
        <v>163.88</v>
      </c>
    </row>
    <row r="8" spans="10:13" x14ac:dyDescent="0.25">
      <c r="J8" s="10" t="s">
        <v>10</v>
      </c>
      <c r="K8" s="5">
        <v>0.03</v>
      </c>
      <c r="L8" s="3"/>
      <c r="M8" s="11">
        <f>M6*K8</f>
        <v>25.5</v>
      </c>
    </row>
    <row r="9" spans="10:13" x14ac:dyDescent="0.25">
      <c r="J9" s="10" t="s">
        <v>16</v>
      </c>
      <c r="K9" s="5">
        <v>0.2</v>
      </c>
      <c r="L9" s="3"/>
      <c r="M9" s="11">
        <f>M8*K9</f>
        <v>5.1000000000000005</v>
      </c>
    </row>
    <row r="10" spans="10:13" x14ac:dyDescent="0.25">
      <c r="J10" s="10" t="s">
        <v>35</v>
      </c>
      <c r="K10" s="5">
        <v>1E-3</v>
      </c>
      <c r="L10" s="3"/>
      <c r="M10" s="11">
        <f>IF(M6&lt;1000.01,0,M6*0.1%)</f>
        <v>0</v>
      </c>
    </row>
    <row r="11" spans="10:13" x14ac:dyDescent="0.25">
      <c r="J11" s="10" t="s">
        <v>36</v>
      </c>
      <c r="K11" s="5">
        <v>0.03</v>
      </c>
      <c r="L11" s="3"/>
      <c r="M11" s="11">
        <f>M10*3%</f>
        <v>0</v>
      </c>
    </row>
    <row r="12" spans="10:13" x14ac:dyDescent="0.25">
      <c r="J12" s="10" t="s">
        <v>16</v>
      </c>
      <c r="K12" s="5">
        <v>0.2</v>
      </c>
      <c r="L12" s="3"/>
      <c r="M12" s="11">
        <f>M11*20%</f>
        <v>0</v>
      </c>
    </row>
    <row r="13" spans="10:13" x14ac:dyDescent="0.25">
      <c r="J13" s="10"/>
      <c r="K13" s="5"/>
      <c r="L13" s="3"/>
      <c r="M13" s="11"/>
    </row>
    <row r="14" spans="10:13" x14ac:dyDescent="0.25">
      <c r="J14" s="12" t="s">
        <v>11</v>
      </c>
      <c r="K14" s="7"/>
      <c r="L14" s="6"/>
      <c r="M14" s="13">
        <f>M6-M7-M8-M9-M10-M11-M12</f>
        <v>655.52</v>
      </c>
    </row>
    <row r="15" spans="10:13" x14ac:dyDescent="0.25">
      <c r="J15" s="10"/>
      <c r="K15" s="8"/>
      <c r="L15" s="3"/>
      <c r="M15" s="11"/>
    </row>
    <row r="16" spans="10:13" x14ac:dyDescent="0.25">
      <c r="J16" s="12" t="s">
        <v>12</v>
      </c>
      <c r="K16" s="8"/>
      <c r="L16" s="3"/>
      <c r="M16" s="11" t="s">
        <v>17</v>
      </c>
    </row>
    <row r="17" spans="10:13" x14ac:dyDescent="0.25">
      <c r="J17" s="14" t="s">
        <v>13</v>
      </c>
      <c r="K17" s="9">
        <v>0.1333</v>
      </c>
      <c r="L17" s="41">
        <f>K17*M14</f>
        <v>87.380815999999996</v>
      </c>
      <c r="M17" s="11">
        <f>IF(L17&gt;175.83,175.83,L17)</f>
        <v>87.380815999999996</v>
      </c>
    </row>
    <row r="18" spans="10:13" x14ac:dyDescent="0.25">
      <c r="J18" s="14" t="s">
        <v>14</v>
      </c>
      <c r="K18" s="9">
        <v>6.9500000000000006E-2</v>
      </c>
      <c r="L18" s="41">
        <f>K18*M14</f>
        <v>45.558640000000004</v>
      </c>
      <c r="M18" s="11">
        <f>IF(L18&gt;62.39,62.39,L18)</f>
        <v>45.558640000000004</v>
      </c>
    </row>
    <row r="19" spans="10:13" ht="15.75" thickBot="1" x14ac:dyDescent="0.3">
      <c r="J19" s="16" t="s">
        <v>15</v>
      </c>
      <c r="K19" s="17"/>
      <c r="L19" s="17"/>
      <c r="M19" s="18">
        <f>M14-M17-M18</f>
        <v>522.58054400000003</v>
      </c>
    </row>
  </sheetData>
  <sheetProtection algorithmName="SHA-512" hashValue="YU0+gSqdKcZjar0t7Hbe2Loypi5TlE3oDoSaRMuGl59DXBifx1RBTttXKdJ3e9Ppu5R/t1s3S4THZlkxVsrPRw==" saltValue="Yjbsiv1nSfGJEWKjo7rlxg==" spinCount="100000" sheet="1" selectLockedCells="1"/>
  <mergeCells count="2">
    <mergeCell ref="J5:M5"/>
    <mergeCell ref="J4:M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5</vt:i4>
      </vt:variant>
    </vt:vector>
  </HeadingPairs>
  <TitlesOfParts>
    <vt:vector size="5" baseType="lpstr">
      <vt:lpstr>ΠΡΟΜΗΘΕΙΑ</vt:lpstr>
      <vt:lpstr>ΥΠΗΡΕΣΙΑ </vt:lpstr>
      <vt:lpstr>ΕΡΓΑ </vt:lpstr>
      <vt:lpstr>ΥΠΗΡ. ΜΕ ΕΡΓΟΔ ΕΙΣΦΟΡΕΣ</vt:lpstr>
      <vt:lpstr>ΤΙΤΛΟΙ ΚΤΗΣΗΣ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2024-10-22T10:19:51Z</dcterms:modified>
</cp:coreProperties>
</file>