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5C5B52-F2FD-4F3D-8B0D-8E388D69DE5C}" xr6:coauthVersionLast="47" xr6:coauthVersionMax="47" xr10:uidLastSave="{00000000-0000-0000-0000-000000000000}"/>
  <workbookProtection workbookAlgorithmName="SHA-512" workbookHashValue="fN6VMnV0cIjNeczagaaypMGmV5NIJ2cAbuelCWs6+/tjEOtnVv4OdwIRPEXgsXCorUwscDwYQ4nr7gwNKmYKAA==" workbookSaltValue="wn3gfQwm1urJfpc3mYfxxg==" workbookSpinCount="100000" lockStructure="1"/>
  <bookViews>
    <workbookView xWindow="-120" yWindow="-120" windowWidth="29040" windowHeight="15840" tabRatio="670" activeTab="4" xr2:uid="{00000000-000D-0000-FFFF-FFFF00000000}"/>
  </bookViews>
  <sheets>
    <sheet name="ΠΡΟΜΗΘΕΙΑ" sheetId="3" r:id="rId1"/>
    <sheet name="ΥΠΗΡΕΣΙΑ " sheetId="4" r:id="rId2"/>
    <sheet name="ΕΡΓΑ " sheetId="5" r:id="rId3"/>
    <sheet name="ΥΠΗΡ. ΜΕ ΕΡΓΟΔ ΕΙΣΦΟΡΕΣ" sheetId="8" r:id="rId4"/>
    <sheet name="ΤΙΤΛΟΙ ΚΤΗΣΗΣ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12" i="8"/>
  <c r="L12" i="5"/>
  <c r="L12" i="4"/>
  <c r="L18" i="8" l="1"/>
  <c r="L17" i="8"/>
  <c r="L16" i="8"/>
  <c r="L9" i="8"/>
  <c r="L11" i="8" l="1"/>
  <c r="L21" i="8" s="1"/>
  <c r="L23" i="8" s="1"/>
  <c r="L19" i="8"/>
  <c r="M7" i="6" l="1"/>
  <c r="M14" i="6" s="1"/>
  <c r="L9" i="5"/>
  <c r="L9" i="4"/>
  <c r="L9" i="3"/>
  <c r="L17" i="6" l="1"/>
  <c r="M17" i="6" s="1"/>
  <c r="L18" i="6"/>
  <c r="M18" i="6" s="1"/>
  <c r="L11" i="5"/>
  <c r="L11" i="4"/>
  <c r="M19" i="6" l="1"/>
  <c r="L15" i="4"/>
  <c r="L17" i="4" s="1"/>
  <c r="L15" i="5"/>
  <c r="L17" i="5" s="1"/>
  <c r="L11" i="3"/>
  <c r="L15" i="3" l="1"/>
  <c r="L17" i="3" s="1"/>
</calcChain>
</file>

<file path=xl/sharedStrings.xml><?xml version="1.0" encoding="utf-8"?>
<sst xmlns="http://schemas.openxmlformats.org/spreadsheetml/2006/main" count="49" uniqueCount="31">
  <si>
    <t>ΚΑΘΑΡΟ ΠΟΣΟ</t>
  </si>
  <si>
    <t xml:space="preserve">ΤΕΛΙΚΟ ΠΟΣΟ </t>
  </si>
  <si>
    <t>ΠΑΡΑΚΡΑΤΗΣΗ ΦΟΡΟΥ 4%</t>
  </si>
  <si>
    <t>ΠΛΗΡΩΤΕΟ ΣΤΟΝ ΠΡΟΜΗΘΕΥΤΗ</t>
  </si>
  <si>
    <t>ΚΡΑΤΗΣΗ ΥΠΕΡ ΕΑΔΗΣΥ</t>
  </si>
  <si>
    <t>ΑΘΡΟΙΣΜΑ ΚΡΑΤΗΣΕΩΝ</t>
  </si>
  <si>
    <t xml:space="preserve">ΜΙΚΤΗ ΑΜΟΙΒΗ </t>
  </si>
  <si>
    <t>ΠΑΡΑΚΡΑΤΗΣΗ ΦΟΡΟΥ ΕΙΣΟΔΗΜΑΤΟΣ</t>
  </si>
  <si>
    <t>ΑΜΟΙΒΗ ΜΕΤΑ ΦΟΡΩΝ ΚΑΙ ΚΡΑΤΗΣΕΩΝ</t>
  </si>
  <si>
    <t>ΕΙΣΦΟΡΕΣ ΕΡΓΑΖΟΜΕΝΟΥ</t>
  </si>
  <si>
    <t>ΕΦΚΑ κύρια σύνταξη</t>
  </si>
  <si>
    <t>ΕΦΚΑ υγειονομική περίθαλψη</t>
  </si>
  <si>
    <t>ΠΛΗΡΩΤΕΟ ΠΟΣΟ (ΠΟΣΟ ΚΑΤΑΘΕΣΗΣ)</t>
  </si>
  <si>
    <t>ΜΕ ΠΛΑΦΟΝ</t>
  </si>
  <si>
    <t>ΕΡΓΑ</t>
  </si>
  <si>
    <t xml:space="preserve">ΠΡΟΜΗΘΕΙΕΣ  </t>
  </si>
  <si>
    <t>ΥΠΗΡΕΣΙΕΣ</t>
  </si>
  <si>
    <t xml:space="preserve">ΤΙΤΛΟΙ ΚΤΗΣΗΣ </t>
  </si>
  <si>
    <t>ΕΦΚΑ ΣΥΝΤΑΞΗΣ 6,67%</t>
  </si>
  <si>
    <t>ΕΦΚΑ ΥΓΕΙΟΝΟΜΙΚΗΣ ΠΕΡ/ΨΗΣ 2,15%</t>
  </si>
  <si>
    <t>ΕΦΚΑ ΥΓΕΙΟΝΟΜΙΚΗΣ ΠΕΡ/ΨΗΣ 0,4%</t>
  </si>
  <si>
    <t>ΠΑΡΑΚΡΑΤΗΣΗ ΦΟΡΟΥ 20%</t>
  </si>
  <si>
    <t>ΣΥΝΟΛΟ ΕΦΚΑ ΕΡΓΑΖΟΜΕΝΟΥ</t>
  </si>
  <si>
    <t>ΣΥΝΟΛΟ ΚΡΑΤΗΣΕΩΝ</t>
  </si>
  <si>
    <t>ΥΠΗΡΕΣΙΕΣ ΜΕ ΕΡΓΟΔΟΤΙΚΕΣ ΕΙΣΦΟΡΕΣ</t>
  </si>
  <si>
    <t>ΠΑΡΑΚΡΑΤΗΣΗ ΦΟΡΟΥ 8%</t>
  </si>
  <si>
    <t>ΠΑΡΑΚΡΑΤΗΣΗ ΦΟΡΟΥ 3%</t>
  </si>
  <si>
    <t>Φ.Π.Α</t>
  </si>
  <si>
    <r>
      <t xml:space="preserve">ΕΠΙΛΟΓΗ ΠΟΣΟΣΤΟΥ Φ.Π.Α. </t>
    </r>
    <r>
      <rPr>
        <sz val="11"/>
        <color theme="1"/>
        <rFont val="Calibri"/>
        <family val="2"/>
        <charset val="161"/>
      </rPr>
      <t>→</t>
    </r>
  </si>
  <si>
    <t>ΕΠΙΛΟΓΗ ΠΟΣΟΣΤΟΥ Φ.Π.Α. →</t>
  </si>
  <si>
    <t>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</si>
</sst>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color theme="0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2" borderId="16" xfId="0" applyFill="1" applyBorder="1"/>
    <xf numFmtId="9" fontId="0" fillId="2" borderId="16" xfId="0" applyNumberFormat="1" applyFill="1" applyBorder="1" applyProtection="1"/>
    <xf numFmtId="10" fontId="0" fillId="2" borderId="16" xfId="0" applyNumberFormat="1" applyFill="1" applyBorder="1" applyProtection="1"/>
    <xf numFmtId="0" fontId="3" fillId="2" borderId="16" xfId="0" applyFont="1" applyFill="1" applyBorder="1"/>
    <xf numFmtId="0" fontId="3" fillId="2" borderId="16" xfId="0" applyFont="1" applyFill="1" applyBorder="1" applyProtection="1"/>
    <xf numFmtId="0" fontId="0" fillId="2" borderId="16" xfId="0" applyFill="1" applyBorder="1" applyProtection="1"/>
    <xf numFmtId="10" fontId="4" fillId="2" borderId="16" xfId="0" applyNumberFormat="1" applyFont="1" applyFill="1" applyBorder="1" applyAlignment="1" applyProtection="1">
      <alignment horizontal="right" vertical="center"/>
    </xf>
    <xf numFmtId="0" fontId="0" fillId="2" borderId="4" xfId="0" applyFill="1" applyBorder="1"/>
    <xf numFmtId="164" fontId="0" fillId="2" borderId="7" xfId="0" applyNumberFormat="1" applyFill="1" applyBorder="1" applyProtection="1"/>
    <xf numFmtId="0" fontId="3" fillId="2" borderId="4" xfId="0" applyFont="1" applyFill="1" applyBorder="1"/>
    <xf numFmtId="164" fontId="3" fillId="2" borderId="7" xfId="0" applyNumberFormat="1" applyFont="1" applyFill="1" applyBorder="1" applyProtection="1"/>
    <xf numFmtId="0" fontId="4" fillId="2" borderId="4" xfId="0" applyFont="1" applyFill="1" applyBorder="1" applyAlignment="1">
      <alignment vertical="center"/>
    </xf>
    <xf numFmtId="164" fontId="0" fillId="2" borderId="10" xfId="0" applyNumberFormat="1" applyFill="1" applyBorder="1" applyProtection="1"/>
    <xf numFmtId="0" fontId="5" fillId="2" borderId="3" xfId="0" applyFont="1" applyFill="1" applyBorder="1"/>
    <xf numFmtId="0" fontId="3" fillId="2" borderId="18" xfId="0" applyFont="1" applyFill="1" applyBorder="1"/>
    <xf numFmtId="164" fontId="3" fillId="2" borderId="8" xfId="0" applyNumberFormat="1" applyFont="1" applyFill="1" applyBorder="1" applyProtection="1"/>
    <xf numFmtId="0" fontId="0" fillId="4" borderId="0" xfId="0" applyFill="1" applyProtection="1"/>
    <xf numFmtId="0" fontId="0" fillId="2" borderId="5" xfId="0" applyFill="1" applyBorder="1" applyProtection="1"/>
    <xf numFmtId="0" fontId="0" fillId="2" borderId="12" xfId="0" applyFill="1" applyBorder="1" applyProtection="1"/>
    <xf numFmtId="164" fontId="0" fillId="2" borderId="6" xfId="0" applyNumberFormat="1" applyFill="1" applyBorder="1" applyProtection="1">
      <protection locked="0"/>
    </xf>
    <xf numFmtId="0" fontId="0" fillId="2" borderId="4" xfId="0" applyFill="1" applyBorder="1" applyProtection="1"/>
    <xf numFmtId="0" fontId="0" fillId="2" borderId="13" xfId="0" applyFill="1" applyBorder="1" applyProtection="1"/>
    <xf numFmtId="10" fontId="0" fillId="2" borderId="7" xfId="0" applyNumberFormat="1" applyFill="1" applyBorder="1" applyProtection="1"/>
    <xf numFmtId="164" fontId="2" fillId="2" borderId="7" xfId="0" applyNumberFormat="1" applyFont="1" applyFill="1" applyBorder="1" applyProtection="1"/>
    <xf numFmtId="164" fontId="0" fillId="2" borderId="7" xfId="0" quotePrefix="1" applyNumberFormat="1" applyFill="1" applyBorder="1" applyProtection="1"/>
    <xf numFmtId="0" fontId="0" fillId="2" borderId="9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164" fontId="2" fillId="2" borderId="8" xfId="0" applyNumberFormat="1" applyFont="1" applyFill="1" applyBorder="1" applyProtection="1"/>
    <xf numFmtId="0" fontId="0" fillId="5" borderId="0" xfId="0" applyFill="1" applyProtection="1"/>
    <xf numFmtId="0" fontId="1" fillId="2" borderId="4" xfId="0" applyFont="1" applyFill="1" applyBorder="1" applyProtection="1"/>
    <xf numFmtId="0" fontId="1" fillId="2" borderId="13" xfId="0" applyFont="1" applyFill="1" applyBorder="1" applyProtection="1"/>
    <xf numFmtId="0" fontId="2" fillId="2" borderId="13" xfId="0" applyFont="1" applyFill="1" applyBorder="1" applyProtection="1"/>
    <xf numFmtId="0" fontId="2" fillId="2" borderId="3" xfId="0" applyFont="1" applyFill="1" applyBorder="1" applyProtection="1"/>
    <xf numFmtId="0" fontId="2" fillId="2" borderId="15" xfId="0" applyFont="1" applyFill="1" applyBorder="1" applyProtection="1"/>
    <xf numFmtId="0" fontId="0" fillId="2" borderId="5" xfId="0" applyFill="1" applyBorder="1"/>
    <xf numFmtId="9" fontId="0" fillId="2" borderId="17" xfId="0" applyNumberFormat="1" applyFill="1" applyBorder="1"/>
    <xf numFmtId="0" fontId="0" fillId="2" borderId="17" xfId="0" applyFill="1" applyBorder="1"/>
    <xf numFmtId="164" fontId="6" fillId="2" borderId="16" xfId="0" applyNumberFormat="1" applyFont="1" applyFill="1" applyBorder="1" applyProtection="1">
      <protection hidden="1"/>
    </xf>
    <xf numFmtId="164" fontId="2" fillId="2" borderId="10" xfId="0" applyNumberFormat="1" applyFont="1" applyFill="1" applyBorder="1" applyProtection="1"/>
    <xf numFmtId="9" fontId="7" fillId="5" borderId="0" xfId="0" applyNumberFormat="1" applyFont="1" applyFill="1" applyProtection="1"/>
    <xf numFmtId="10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5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3:R17"/>
  <sheetViews>
    <sheetView workbookViewId="0">
      <selection activeCell="L6" sqref="L6"/>
    </sheetView>
  </sheetViews>
  <sheetFormatPr defaultRowHeight="15" x14ac:dyDescent="0.25"/>
  <cols>
    <col min="1" max="1" width="9.140625" style="32"/>
    <col min="2" max="9" width="9.140625" style="32" customWidth="1"/>
    <col min="10" max="11" width="29.85546875" style="32" customWidth="1"/>
    <col min="12" max="12" width="11.5703125" style="32" bestFit="1" customWidth="1"/>
    <col min="13" max="16384" width="9.140625" style="32"/>
  </cols>
  <sheetData>
    <row r="3" spans="10:18" ht="15.75" thickBot="1" x14ac:dyDescent="0.3"/>
    <row r="4" spans="10:18" ht="15.75" thickBot="1" x14ac:dyDescent="0.3">
      <c r="J4" s="45" t="s">
        <v>15</v>
      </c>
      <c r="K4" s="46"/>
      <c r="L4" s="47"/>
    </row>
    <row r="5" spans="10:18" ht="15.75" thickBot="1" x14ac:dyDescent="0.3"/>
    <row r="6" spans="10:18" x14ac:dyDescent="0.25">
      <c r="J6" s="20" t="s">
        <v>0</v>
      </c>
      <c r="K6" s="21"/>
      <c r="L6" s="22">
        <v>1521.8</v>
      </c>
    </row>
    <row r="7" spans="10:18" x14ac:dyDescent="0.25">
      <c r="J7" s="23" t="s">
        <v>27</v>
      </c>
      <c r="K7" s="24" t="s">
        <v>28</v>
      </c>
      <c r="L7" s="44">
        <v>0.24</v>
      </c>
      <c r="R7" s="43">
        <v>0</v>
      </c>
    </row>
    <row r="8" spans="10:18" x14ac:dyDescent="0.25">
      <c r="J8" s="23"/>
      <c r="K8" s="24"/>
      <c r="L8" s="25"/>
      <c r="R8" s="43">
        <v>0.01</v>
      </c>
    </row>
    <row r="9" spans="10:18" x14ac:dyDescent="0.25">
      <c r="J9" s="33" t="s">
        <v>1</v>
      </c>
      <c r="K9" s="34"/>
      <c r="L9" s="26">
        <f>(L6*L7)+L6</f>
        <v>1887.0319999999999</v>
      </c>
      <c r="R9" s="43">
        <v>0.06</v>
      </c>
    </row>
    <row r="10" spans="10:18" x14ac:dyDescent="0.25">
      <c r="J10" s="23"/>
      <c r="K10" s="24"/>
      <c r="L10" s="11"/>
      <c r="R10" s="43">
        <v>0.13</v>
      </c>
    </row>
    <row r="11" spans="10:18" x14ac:dyDescent="0.25">
      <c r="J11" s="23" t="s">
        <v>2</v>
      </c>
      <c r="K11" s="24"/>
      <c r="L11" s="27">
        <f>IF(L6&lt;150.01,0,(L6-L12-L13-L14)*0.04)</f>
        <v>60.811127999999997</v>
      </c>
      <c r="R11" s="43">
        <v>0.24</v>
      </c>
    </row>
    <row r="12" spans="10:18" x14ac:dyDescent="0.25">
      <c r="J12" s="23" t="s">
        <v>4</v>
      </c>
      <c r="K12" s="35"/>
      <c r="L12" s="11">
        <f>IF(L6&lt;1000.01,0,L6*0.001)</f>
        <v>1.5218</v>
      </c>
    </row>
    <row r="13" spans="10:18" x14ac:dyDescent="0.25">
      <c r="J13" s="23"/>
      <c r="K13" s="24"/>
      <c r="L13" s="11"/>
    </row>
    <row r="14" spans="10:18" x14ac:dyDescent="0.25">
      <c r="J14" s="23"/>
      <c r="K14" s="24"/>
      <c r="L14" s="11"/>
    </row>
    <row r="15" spans="10:18" x14ac:dyDescent="0.25">
      <c r="J15" s="33" t="s">
        <v>5</v>
      </c>
      <c r="K15" s="34"/>
      <c r="L15" s="11">
        <f>SUM(L11:L14)</f>
        <v>62.332927999999995</v>
      </c>
    </row>
    <row r="16" spans="10:18" x14ac:dyDescent="0.25">
      <c r="J16" s="28"/>
      <c r="K16" s="29"/>
      <c r="L16" s="15"/>
    </row>
    <row r="17" spans="10:12" ht="15.75" thickBot="1" x14ac:dyDescent="0.3">
      <c r="J17" s="36" t="s">
        <v>3</v>
      </c>
      <c r="K17" s="37"/>
      <c r="L17" s="31">
        <f>L9-L15</f>
        <v>1824.6990719999999</v>
      </c>
    </row>
  </sheetData>
  <sheetProtection algorithmName="SHA-512" hashValue="7evjTYggA7QaJySevq3iN0AnXbxQOr2hrpjLGaN9r1TGXTDt4nygf0kzF+Mb65Aa1FeTOgBUUxnc0AQeg5/xaw==" saltValue="A/On0tb7cPkFvomLY5qkzA==" spinCount="100000" sheet="1" selectLockedCells="1"/>
  <mergeCells count="1">
    <mergeCell ref="J4:L4"/>
  </mergeCells>
  <dataValidations count="1">
    <dataValidation type="list" allowBlank="1" showInputMessage="1" showErrorMessage="1" sqref="L7" xr:uid="{00000000-0002-0000-0000-000000000000}">
      <formula1>$R$7:$R$11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3:L17"/>
  <sheetViews>
    <sheetView workbookViewId="0">
      <selection activeCell="L6" sqref="L6"/>
    </sheetView>
  </sheetViews>
  <sheetFormatPr defaultRowHeight="15" x14ac:dyDescent="0.25"/>
  <cols>
    <col min="1" max="9" width="9.140625" style="32" customWidth="1"/>
    <col min="10" max="10" width="29.85546875" style="32" bestFit="1" customWidth="1"/>
    <col min="11" max="11" width="29.85546875" style="32" customWidth="1"/>
    <col min="12" max="12" width="10.7109375" style="32" customWidth="1"/>
    <col min="13" max="14" width="9.140625" style="32" customWidth="1"/>
    <col min="15" max="16384" width="9.140625" style="32"/>
  </cols>
  <sheetData>
    <row r="3" spans="10:12" ht="15.75" thickBot="1" x14ac:dyDescent="0.3"/>
    <row r="4" spans="10:12" ht="15.75" thickBot="1" x14ac:dyDescent="0.3">
      <c r="J4" s="45" t="s">
        <v>16</v>
      </c>
      <c r="K4" s="46"/>
      <c r="L4" s="47"/>
    </row>
    <row r="5" spans="10:12" ht="15.75" thickBot="1" x14ac:dyDescent="0.3"/>
    <row r="6" spans="10:12" x14ac:dyDescent="0.25">
      <c r="J6" s="20" t="s">
        <v>0</v>
      </c>
      <c r="K6" s="21"/>
      <c r="L6" s="22">
        <v>5500</v>
      </c>
    </row>
    <row r="7" spans="10:12" x14ac:dyDescent="0.25">
      <c r="J7" s="23" t="s">
        <v>30</v>
      </c>
      <c r="K7" s="24" t="s">
        <v>29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6820</v>
      </c>
    </row>
    <row r="10" spans="10:12" x14ac:dyDescent="0.25">
      <c r="J10" s="23"/>
      <c r="K10" s="24"/>
      <c r="L10" s="11"/>
    </row>
    <row r="11" spans="10:12" x14ac:dyDescent="0.25">
      <c r="J11" s="23" t="s">
        <v>25</v>
      </c>
      <c r="K11" s="24"/>
      <c r="L11" s="27">
        <f>IF(L6&lt;150.01,0,(L6-L12-L13-L14)*0.08)</f>
        <v>439.56</v>
      </c>
    </row>
    <row r="12" spans="10:12" x14ac:dyDescent="0.25">
      <c r="J12" s="23" t="s">
        <v>4</v>
      </c>
      <c r="K12" s="24"/>
      <c r="L12" s="11">
        <f>IF(L6&lt;1000.01,0,L6*0.001)</f>
        <v>5.5</v>
      </c>
    </row>
    <row r="13" spans="10:12" x14ac:dyDescent="0.25">
      <c r="J13" s="23"/>
      <c r="K13" s="24"/>
      <c r="L13" s="11"/>
    </row>
    <row r="14" spans="10:12" x14ac:dyDescent="0.25">
      <c r="J14" s="23"/>
      <c r="K14" s="24"/>
      <c r="L14" s="11"/>
    </row>
    <row r="15" spans="10:12" x14ac:dyDescent="0.25">
      <c r="J15" s="23" t="s">
        <v>5</v>
      </c>
      <c r="K15" s="24"/>
      <c r="L15" s="11">
        <f>SUM(L11:L14)</f>
        <v>445.06</v>
      </c>
    </row>
    <row r="16" spans="10:12" x14ac:dyDescent="0.25">
      <c r="J16" s="28"/>
      <c r="K16" s="29"/>
      <c r="L16" s="15"/>
    </row>
    <row r="17" spans="10:12" ht="15.75" thickBot="1" x14ac:dyDescent="0.3">
      <c r="J17" s="36" t="s">
        <v>3</v>
      </c>
      <c r="K17" s="30"/>
      <c r="L17" s="31">
        <f>L9-L15</f>
        <v>6374.94</v>
      </c>
    </row>
  </sheetData>
  <sheetProtection algorithmName="SHA-512" hashValue="mJ8ZITl2TG5+mP1Ma0mIbB+AbuveDMWdhnpJxAeyE2B3jhRPi7ckZewNISQtxOpdhHDN7nUaS7fycHi479irLg==" saltValue="2T8uMfOZiEh9HcgvpaurxA==" spinCount="100000" sheet="1" selectLockedCells="1"/>
  <mergeCells count="1">
    <mergeCell ref="J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3:L17"/>
  <sheetViews>
    <sheetView workbookViewId="0">
      <selection activeCell="L6" sqref="L6"/>
    </sheetView>
  </sheetViews>
  <sheetFormatPr defaultRowHeight="15" x14ac:dyDescent="0.25"/>
  <cols>
    <col min="1" max="9" width="9.140625" style="19" customWidth="1"/>
    <col min="10" max="10" width="29.85546875" style="19" bestFit="1" customWidth="1"/>
    <col min="11" max="11" width="29.85546875" style="19" customWidth="1"/>
    <col min="12" max="12" width="10.7109375" style="19" customWidth="1"/>
    <col min="13" max="13" width="9.140625" style="19" customWidth="1"/>
    <col min="14" max="16384" width="9.140625" style="19"/>
  </cols>
  <sheetData>
    <row r="3" spans="10:12" ht="15.75" thickBot="1" x14ac:dyDescent="0.3"/>
    <row r="4" spans="10:12" ht="15.75" thickBot="1" x14ac:dyDescent="0.3">
      <c r="J4" s="45" t="s">
        <v>14</v>
      </c>
      <c r="K4" s="46"/>
      <c r="L4" s="47"/>
    </row>
    <row r="5" spans="10:12" ht="15.75" thickBot="1" x14ac:dyDescent="0.3">
      <c r="J5" s="32"/>
      <c r="K5" s="32"/>
      <c r="L5" s="32"/>
    </row>
    <row r="6" spans="10:12" x14ac:dyDescent="0.25">
      <c r="J6" s="20" t="s">
        <v>0</v>
      </c>
      <c r="K6" s="21"/>
      <c r="L6" s="22">
        <v>48039.41</v>
      </c>
    </row>
    <row r="7" spans="10:12" x14ac:dyDescent="0.25">
      <c r="J7" s="23" t="s">
        <v>30</v>
      </c>
      <c r="K7" s="24" t="s">
        <v>29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59568.868400000007</v>
      </c>
    </row>
    <row r="10" spans="10:12" x14ac:dyDescent="0.25">
      <c r="J10" s="23"/>
      <c r="K10" s="24"/>
      <c r="L10" s="11"/>
    </row>
    <row r="11" spans="10:12" x14ac:dyDescent="0.25">
      <c r="J11" s="23" t="s">
        <v>26</v>
      </c>
      <c r="K11" s="24"/>
      <c r="L11" s="27">
        <f>IF(L6&lt;150.01,0,(L6-L12-L13-L14)*0.03)</f>
        <v>1439.7411177000001</v>
      </c>
    </row>
    <row r="12" spans="10:12" x14ac:dyDescent="0.25">
      <c r="J12" s="23" t="s">
        <v>4</v>
      </c>
      <c r="K12" s="24"/>
      <c r="L12" s="11">
        <f>IF(L6&lt;1000.01,0,L6*0.001)</f>
        <v>48.039410000000004</v>
      </c>
    </row>
    <row r="13" spans="10:12" x14ac:dyDescent="0.25">
      <c r="J13" s="23"/>
      <c r="K13" s="24"/>
      <c r="L13" s="11"/>
    </row>
    <row r="14" spans="10:12" x14ac:dyDescent="0.25">
      <c r="J14" s="23"/>
      <c r="K14" s="24"/>
      <c r="L14" s="11"/>
    </row>
    <row r="15" spans="10:12" x14ac:dyDescent="0.25">
      <c r="J15" s="23" t="s">
        <v>5</v>
      </c>
      <c r="K15" s="24"/>
      <c r="L15" s="11">
        <f>SUM(L11:L14)</f>
        <v>1487.7805277000002</v>
      </c>
    </row>
    <row r="16" spans="10:12" x14ac:dyDescent="0.25">
      <c r="J16" s="28"/>
      <c r="K16" s="29"/>
      <c r="L16" s="15"/>
    </row>
    <row r="17" spans="10:12" ht="15.75" thickBot="1" x14ac:dyDescent="0.3">
      <c r="J17" s="36" t="s">
        <v>3</v>
      </c>
      <c r="K17" s="30"/>
      <c r="L17" s="31">
        <f>L9-L15</f>
        <v>58081.087872300006</v>
      </c>
    </row>
  </sheetData>
  <sheetProtection algorithmName="SHA-512" hashValue="NgabhqQOEX68xpcAQxKi4TD+l2j74WUHYWTdakmfFVWMhiTbJuTKd2nAv5d0dKBJPIE2LRMH0S6rz1j2WFEoZA==" saltValue="RYNoRRL+ALQMqhKyNzcBWw==" spinCount="100000" sheet="1" objects="1" scenarios="1" selectLockedCells="1"/>
  <mergeCells count="1">
    <mergeCell ref="J4:L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3:L23"/>
  <sheetViews>
    <sheetView workbookViewId="0">
      <selection activeCell="L6" sqref="L6"/>
    </sheetView>
  </sheetViews>
  <sheetFormatPr defaultRowHeight="15" x14ac:dyDescent="0.25"/>
  <cols>
    <col min="1" max="9" width="9.140625" style="19" customWidth="1"/>
    <col min="10" max="10" width="34.85546875" style="19" bestFit="1" customWidth="1"/>
    <col min="11" max="11" width="29.85546875" style="19" customWidth="1"/>
    <col min="12" max="12" width="11.42578125" style="19" customWidth="1"/>
    <col min="13" max="13" width="9.140625" style="19" customWidth="1"/>
    <col min="14" max="16384" width="9.140625" style="19"/>
  </cols>
  <sheetData>
    <row r="3" spans="10:12" ht="15.75" thickBot="1" x14ac:dyDescent="0.3"/>
    <row r="4" spans="10:12" ht="15.75" thickBot="1" x14ac:dyDescent="0.3">
      <c r="J4" s="45" t="s">
        <v>24</v>
      </c>
      <c r="K4" s="46"/>
      <c r="L4" s="47"/>
    </row>
    <row r="5" spans="10:12" ht="15.75" thickBot="1" x14ac:dyDescent="0.3">
      <c r="J5" s="32"/>
      <c r="K5" s="32"/>
      <c r="L5" s="32"/>
    </row>
    <row r="6" spans="10:12" x14ac:dyDescent="0.25">
      <c r="J6" s="20" t="s">
        <v>0</v>
      </c>
      <c r="K6" s="21"/>
      <c r="L6" s="22">
        <v>650</v>
      </c>
    </row>
    <row r="7" spans="10:12" x14ac:dyDescent="0.25">
      <c r="J7" s="23" t="s">
        <v>30</v>
      </c>
      <c r="K7" s="24" t="s">
        <v>29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806</v>
      </c>
    </row>
    <row r="10" spans="10:12" x14ac:dyDescent="0.25">
      <c r="J10" s="23"/>
      <c r="K10" s="24"/>
      <c r="L10" s="11"/>
    </row>
    <row r="11" spans="10:12" x14ac:dyDescent="0.25">
      <c r="J11" s="23" t="s">
        <v>21</v>
      </c>
      <c r="K11" s="24"/>
      <c r="L11" s="27">
        <f>IF(L6&lt;300.01,(L6-L12-L13-L14-L16-L17-L18)*0.08,(L6-L12-L13-L14-L16-L17-L18)*0.2)</f>
        <v>118.014</v>
      </c>
    </row>
    <row r="12" spans="10:12" x14ac:dyDescent="0.25">
      <c r="J12" s="23" t="s">
        <v>4</v>
      </c>
      <c r="K12" s="24"/>
      <c r="L12" s="11">
        <f>IF(L6&lt;1000.01,0,L6*0.001)</f>
        <v>0</v>
      </c>
    </row>
    <row r="13" spans="10:12" x14ac:dyDescent="0.25">
      <c r="J13" s="23"/>
      <c r="K13" s="24"/>
      <c r="L13" s="11"/>
    </row>
    <row r="14" spans="10:12" x14ac:dyDescent="0.25">
      <c r="J14" s="23"/>
      <c r="K14" s="24"/>
      <c r="L14" s="11"/>
    </row>
    <row r="15" spans="10:12" x14ac:dyDescent="0.25">
      <c r="J15" s="23"/>
      <c r="K15" s="24"/>
      <c r="L15" s="11"/>
    </row>
    <row r="16" spans="10:12" x14ac:dyDescent="0.25">
      <c r="J16" s="23" t="s">
        <v>18</v>
      </c>
      <c r="K16" s="24"/>
      <c r="L16" s="11">
        <f>L6*6.67%</f>
        <v>43.354999999999997</v>
      </c>
    </row>
    <row r="17" spans="10:12" x14ac:dyDescent="0.25">
      <c r="J17" s="28" t="s">
        <v>19</v>
      </c>
      <c r="K17" s="29"/>
      <c r="L17" s="15">
        <f>L6*2.15%</f>
        <v>13.975</v>
      </c>
    </row>
    <row r="18" spans="10:12" x14ac:dyDescent="0.25">
      <c r="J18" s="28" t="s">
        <v>20</v>
      </c>
      <c r="K18" s="29"/>
      <c r="L18" s="15">
        <f>L6*0.4%</f>
        <v>2.6</v>
      </c>
    </row>
    <row r="19" spans="10:12" x14ac:dyDescent="0.25">
      <c r="J19" s="28" t="s">
        <v>22</v>
      </c>
      <c r="K19" s="29"/>
      <c r="L19" s="42">
        <f>SUM(L16:L18)</f>
        <v>59.93</v>
      </c>
    </row>
    <row r="20" spans="10:12" x14ac:dyDescent="0.25">
      <c r="J20" s="28"/>
      <c r="K20" s="29"/>
      <c r="L20" s="15"/>
    </row>
    <row r="21" spans="10:12" x14ac:dyDescent="0.25">
      <c r="J21" s="28" t="s">
        <v>23</v>
      </c>
      <c r="K21" s="29"/>
      <c r="L21" s="15">
        <f>SUM(L11:L18)</f>
        <v>177.94399999999999</v>
      </c>
    </row>
    <row r="22" spans="10:12" x14ac:dyDescent="0.25">
      <c r="J22" s="28"/>
      <c r="K22" s="29"/>
      <c r="L22" s="15"/>
    </row>
    <row r="23" spans="10:12" ht="15.75" thickBot="1" x14ac:dyDescent="0.3">
      <c r="J23" s="36" t="s">
        <v>3</v>
      </c>
      <c r="K23" s="30"/>
      <c r="L23" s="31">
        <f>L9-L21</f>
        <v>628.05600000000004</v>
      </c>
    </row>
  </sheetData>
  <sheetProtection algorithmName="SHA-512" hashValue="h7N8Zxovv3vC+EKHGh1msUTLF8khNO3yjryIjqPu8tAlqWPuUMleUK/8RhCWIVmKtH6CO2duiWOn5205lhGs9A==" saltValue="AeKYQun4PfCBnxXa9JfB7A==" spinCount="100000" sheet="1" objects="1" scenarios="1" selectLockedCells="1"/>
  <mergeCells count="1">
    <mergeCell ref="J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J3:M19"/>
  <sheetViews>
    <sheetView tabSelected="1" workbookViewId="0">
      <selection activeCell="M6" sqref="M6"/>
    </sheetView>
  </sheetViews>
  <sheetFormatPr defaultRowHeight="15" x14ac:dyDescent="0.25"/>
  <cols>
    <col min="1" max="9" width="9" style="1" customWidth="1"/>
    <col min="10" max="10" width="37.140625" style="1" bestFit="1" customWidth="1"/>
    <col min="11" max="12" width="9" style="1" customWidth="1"/>
    <col min="13" max="13" width="12.42578125" style="1" bestFit="1" customWidth="1"/>
    <col min="14" max="16" width="9" style="1" customWidth="1"/>
    <col min="17" max="16384" width="9.140625" style="1"/>
  </cols>
  <sheetData>
    <row r="3" spans="10:13" ht="15.75" thickBot="1" x14ac:dyDescent="0.3"/>
    <row r="4" spans="10:13" ht="15.75" thickBot="1" x14ac:dyDescent="0.3">
      <c r="J4" s="49" t="s">
        <v>17</v>
      </c>
      <c r="K4" s="50"/>
      <c r="L4" s="50"/>
      <c r="M4" s="51"/>
    </row>
    <row r="5" spans="10:13" s="2" customFormat="1" ht="15.75" thickBot="1" x14ac:dyDescent="0.3">
      <c r="J5" s="48"/>
      <c r="K5" s="48"/>
      <c r="L5" s="48"/>
      <c r="M5" s="48"/>
    </row>
    <row r="6" spans="10:13" x14ac:dyDescent="0.25">
      <c r="J6" s="38" t="s">
        <v>6</v>
      </c>
      <c r="K6" s="39"/>
      <c r="L6" s="40"/>
      <c r="M6" s="22">
        <v>9920</v>
      </c>
    </row>
    <row r="7" spans="10:13" x14ac:dyDescent="0.25">
      <c r="J7" s="10" t="s">
        <v>7</v>
      </c>
      <c r="K7" s="4">
        <v>0.2</v>
      </c>
      <c r="L7" s="3"/>
      <c r="M7" s="11">
        <f>(M6-M8-M9-M10-M11-M12)*20%</f>
        <v>1984</v>
      </c>
    </row>
    <row r="8" spans="10:13" x14ac:dyDescent="0.25">
      <c r="J8" s="10"/>
      <c r="K8" s="5"/>
      <c r="L8" s="3"/>
      <c r="M8" s="11"/>
    </row>
    <row r="9" spans="10:13" x14ac:dyDescent="0.25">
      <c r="J9" s="10"/>
      <c r="K9" s="5"/>
      <c r="L9" s="3"/>
      <c r="M9" s="11"/>
    </row>
    <row r="10" spans="10:13" x14ac:dyDescent="0.25">
      <c r="J10" s="10"/>
      <c r="K10" s="5"/>
      <c r="L10" s="3"/>
      <c r="M10" s="11"/>
    </row>
    <row r="11" spans="10:13" x14ac:dyDescent="0.25">
      <c r="J11" s="10"/>
      <c r="K11" s="5"/>
      <c r="L11" s="3"/>
      <c r="M11" s="11"/>
    </row>
    <row r="12" spans="10:13" x14ac:dyDescent="0.25">
      <c r="J12" s="10"/>
      <c r="K12" s="5"/>
      <c r="L12" s="3"/>
      <c r="M12" s="11"/>
    </row>
    <row r="13" spans="10:13" x14ac:dyDescent="0.25">
      <c r="J13" s="10"/>
      <c r="K13" s="5"/>
      <c r="L13" s="3"/>
      <c r="M13" s="11"/>
    </row>
    <row r="14" spans="10:13" x14ac:dyDescent="0.25">
      <c r="J14" s="12" t="s">
        <v>8</v>
      </c>
      <c r="K14" s="7"/>
      <c r="L14" s="6"/>
      <c r="M14" s="13">
        <f>M6-M7-M8-M9-M10-M11-M12</f>
        <v>7936</v>
      </c>
    </row>
    <row r="15" spans="10:13" x14ac:dyDescent="0.25">
      <c r="J15" s="10"/>
      <c r="K15" s="8"/>
      <c r="L15" s="3"/>
      <c r="M15" s="11"/>
    </row>
    <row r="16" spans="10:13" x14ac:dyDescent="0.25">
      <c r="J16" s="12" t="s">
        <v>9</v>
      </c>
      <c r="K16" s="8"/>
      <c r="L16" s="3"/>
      <c r="M16" s="11" t="s">
        <v>13</v>
      </c>
    </row>
    <row r="17" spans="10:13" x14ac:dyDescent="0.25">
      <c r="J17" s="14" t="s">
        <v>10</v>
      </c>
      <c r="K17" s="9">
        <v>0.1333</v>
      </c>
      <c r="L17" s="41">
        <f>K17*M14</f>
        <v>1057.8688</v>
      </c>
      <c r="M17" s="11">
        <f>IF(L17&gt;175.83,175.83,L17)</f>
        <v>175.83</v>
      </c>
    </row>
    <row r="18" spans="10:13" x14ac:dyDescent="0.25">
      <c r="J18" s="14" t="s">
        <v>11</v>
      </c>
      <c r="K18" s="9">
        <v>6.9500000000000006E-2</v>
      </c>
      <c r="L18" s="41">
        <f>K18*M14</f>
        <v>551.55200000000002</v>
      </c>
      <c r="M18" s="11">
        <f>IF(L18&gt;62.39,62.39,L18)</f>
        <v>62.39</v>
      </c>
    </row>
    <row r="19" spans="10:13" ht="15.75" thickBot="1" x14ac:dyDescent="0.3">
      <c r="J19" s="16" t="s">
        <v>12</v>
      </c>
      <c r="K19" s="17"/>
      <c r="L19" s="17"/>
      <c r="M19" s="18">
        <f>M14-M17-M18</f>
        <v>7697.78</v>
      </c>
    </row>
  </sheetData>
  <sheetProtection algorithmName="SHA-512" hashValue="ix/rPfssirdyFEfSheHBCR3QSIIO1ZooQuHhVxAU6WO5NRYcvFhZOtGznmiVENVbADCkjOOaQDE4EtI68lZ74g==" saltValue="gRRwNtSXNKNI1emB76eyVA==" spinCount="100000" sheet="1" selectLockedCells="1"/>
  <mergeCells count="2">
    <mergeCell ref="J5:M5"/>
    <mergeCell ref="J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ΠΡΟΜΗΘΕΙΑ</vt:lpstr>
      <vt:lpstr>ΥΠΗΡΕΣΙΑ </vt:lpstr>
      <vt:lpstr>ΕΡΓΑ </vt:lpstr>
      <vt:lpstr>ΥΠΗΡ. ΜΕ ΕΡΓΟΔ ΕΙΣΦΟΡΕΣ</vt:lpstr>
      <vt:lpstr>ΤΙΤΛΟΙ ΚΤΗΣΗΣ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2025-04-10T09:11:51Z</dcterms:modified>
</cp:coreProperties>
</file>